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2019\RA030_19_PA_Pulizie uffici Olimpico\03_DOCUMENTAZIONE DI GARA\02_DOCUMENTI DA PUBBLICARE\"/>
    </mc:Choice>
  </mc:AlternateContent>
  <bookViews>
    <workbookView xWindow="0" yWindow="0" windowWidth="28800" windowHeight="12435"/>
  </bookViews>
  <sheets>
    <sheet name="Foglio1" sheetId="4" r:id="rId1"/>
  </sheets>
  <definedNames>
    <definedName name="_xlnm._FilterDatabase" localSheetId="0" hidden="1">Foglio1!$A$2:$K$26</definedName>
  </definedNames>
  <calcPr calcId="152511"/>
</workbook>
</file>

<file path=xl/calcChain.xml><?xml version="1.0" encoding="utf-8"?>
<calcChain xmlns="http://schemas.openxmlformats.org/spreadsheetml/2006/main">
  <c r="I18" i="4" l="1"/>
  <c r="K15" i="4" l="1"/>
  <c r="K16" i="4"/>
  <c r="K12" i="4"/>
  <c r="K13" i="4"/>
  <c r="K14" i="4"/>
  <c r="K8" i="4"/>
  <c r="K9" i="4"/>
  <c r="K10" i="4"/>
  <c r="K11" i="4"/>
  <c r="K7" i="4"/>
  <c r="K6" i="4"/>
  <c r="K5" i="4"/>
  <c r="K4" i="4"/>
  <c r="K3" i="4"/>
  <c r="K2" i="4"/>
  <c r="I16" i="4"/>
  <c r="I17" i="4"/>
  <c r="K17" i="4" s="1"/>
  <c r="I13" i="4"/>
  <c r="I14" i="4"/>
  <c r="I15" i="4"/>
  <c r="I11" i="4"/>
  <c r="I12" i="4"/>
  <c r="I9" i="4"/>
  <c r="I10" i="4"/>
  <c r="I8" i="4"/>
  <c r="I7" i="4"/>
  <c r="I6" i="4"/>
  <c r="I5" i="4"/>
  <c r="I4" i="4"/>
  <c r="I3" i="4"/>
  <c r="I2" i="4"/>
  <c r="K18" i="4" l="1"/>
  <c r="H21" i="4" s="1"/>
  <c r="H22" i="4" l="1"/>
  <c r="H23" i="4" s="1"/>
  <c r="H26" i="4" l="1"/>
  <c r="H29" i="4" s="1"/>
  <c r="H32" i="4" s="1"/>
  <c r="H25" i="4"/>
  <c r="H24" i="4"/>
</calcChain>
</file>

<file path=xl/comments1.xml><?xml version="1.0" encoding="utf-8"?>
<comments xmlns="http://schemas.openxmlformats.org/spreadsheetml/2006/main">
  <authors>
    <author>Masci Massimiliano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Masci Massimiliano:</t>
        </r>
        <r>
          <rPr>
            <sz val="9"/>
            <color indexed="81"/>
            <rFont val="Tahoma"/>
            <family val="2"/>
          </rPr>
          <t xml:space="preserve">
+230 ex magazzini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Masci Massimiliano:</t>
        </r>
        <r>
          <rPr>
            <sz val="9"/>
            <color indexed="81"/>
            <rFont val="Tahoma"/>
            <family val="2"/>
          </rPr>
          <t xml:space="preserve">
+230 ex magazzini</t>
        </r>
      </text>
    </comment>
  </commentList>
</comments>
</file>

<file path=xl/sharedStrings.xml><?xml version="1.0" encoding="utf-8"?>
<sst xmlns="http://schemas.openxmlformats.org/spreadsheetml/2006/main" count="67" uniqueCount="47">
  <si>
    <t>CALCOLO DELL'IMPORTO DEL SERVIZIO (IMPORTO ANNUO):</t>
  </si>
  <si>
    <t>A) Importo annuo Manodopera</t>
  </si>
  <si>
    <t>€</t>
  </si>
  <si>
    <t>B) Costo annuo Materiale di consumo e ammortamento macchine (9,00%)</t>
  </si>
  <si>
    <t>TOTALE (A+B)</t>
  </si>
  <si>
    <t>C) Utile d'Impresa (10%)</t>
  </si>
  <si>
    <t xml:space="preserve">Importo Totale annuo del Servizio </t>
  </si>
  <si>
    <t>Importo soggetto a ribasso d'asta:</t>
  </si>
  <si>
    <t>Importo per pulizie straordinarie</t>
  </si>
  <si>
    <t>Importo Oneri di Sicurezza:</t>
  </si>
  <si>
    <t>Totale costo del Servizio per il quadriennio (IVA esclusa)</t>
  </si>
  <si>
    <t>ANTIWC</t>
  </si>
  <si>
    <t>ASCENSORE</t>
  </si>
  <si>
    <t>MAGAZZINO</t>
  </si>
  <si>
    <t>SCALA</t>
  </si>
  <si>
    <t>WC</t>
  </si>
  <si>
    <t>tipo locale</t>
  </si>
  <si>
    <t>FREQUENZE</t>
  </si>
  <si>
    <t>GG/FREQUENZE</t>
  </si>
  <si>
    <t>ORE</t>
  </si>
  <si>
    <t>vetrate</t>
  </si>
  <si>
    <t>IMP.PER TPO, LOCALE</t>
  </si>
  <si>
    <t>MENSILE</t>
  </si>
  <si>
    <t>SEMESTRALE</t>
  </si>
  <si>
    <t>GIORNALIERA</t>
  </si>
  <si>
    <t>n. localI</t>
  </si>
  <si>
    <t>RESA mq/h</t>
  </si>
  <si>
    <t>DENOMINAZIONE</t>
  </si>
  <si>
    <t>UBICAZIONE</t>
  </si>
  <si>
    <t>ATTESA</t>
  </si>
  <si>
    <t>UFFICI STADIO OLIMPICO</t>
  </si>
  <si>
    <t>via dei discoboli - ROMA</t>
  </si>
  <si>
    <t>WC 236</t>
  </si>
  <si>
    <t>UFFICI FSN</t>
  </si>
  <si>
    <t>UFFICI</t>
  </si>
  <si>
    <t>WC FSN</t>
  </si>
  <si>
    <t>SABATO</t>
  </si>
  <si>
    <t>ARCHIVI</t>
  </si>
  <si>
    <t>CIRCOLAZIONE PRIMARIA</t>
  </si>
  <si>
    <t>CIRCOLAZIONE SECONDARIA</t>
  </si>
  <si>
    <t>LOCALI FOTOCOPY</t>
  </si>
  <si>
    <t>SALA RIUNIONI</t>
  </si>
  <si>
    <t>CALCOLO IMPORTO QUADRIANNALE</t>
  </si>
  <si>
    <t>D) Spese Generali (6%)</t>
  </si>
  <si>
    <t>SETTIMANALE</t>
  </si>
  <si>
    <t>mq</t>
  </si>
  <si>
    <t>COSTO ORARIO TAB FISE (CALCOLATO COME MEDIA DEI COSTI ORARI ASSOCIATI AI LIVELLI DEL PERSONALE ATTUALMENTE IMPIEGATO)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</si>
</sst>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7" fillId="0" borderId="1" xfId="0" applyNumberFormat="1" applyFont="1" applyFill="1" applyBorder="1" applyAlignment="1">
      <alignment vertical="center"/>
    </xf>
    <xf numFmtId="0" fontId="0" fillId="0" borderId="1" xfId="0" applyBorder="1"/>
    <xf numFmtId="164" fontId="0" fillId="0" borderId="1" xfId="1" applyFont="1" applyBorder="1"/>
    <xf numFmtId="0" fontId="5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165" fontId="0" fillId="0" borderId="0" xfId="0" applyNumberFormat="1"/>
    <xf numFmtId="165" fontId="0" fillId="0" borderId="1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64" fontId="1" fillId="2" borderId="1" xfId="1" applyFont="1" applyFill="1" applyBorder="1"/>
    <xf numFmtId="0" fontId="0" fillId="3" borderId="0" xfId="0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5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/>
    <xf numFmtId="0" fontId="10" fillId="0" borderId="0" xfId="0" applyFont="1"/>
    <xf numFmtId="165" fontId="10" fillId="0" borderId="0" xfId="0" applyNumberFormat="1" applyFont="1"/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4" fontId="0" fillId="0" borderId="0" xfId="0" applyNumberFormat="1"/>
    <xf numFmtId="4" fontId="0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K18" sqref="K18"/>
    </sheetView>
  </sheetViews>
  <sheetFormatPr defaultRowHeight="15" x14ac:dyDescent="0.25"/>
  <cols>
    <col min="1" max="1" width="23.85546875" bestFit="1" customWidth="1"/>
    <col min="2" max="2" width="25.42578125" customWidth="1"/>
    <col min="3" max="3" width="28.140625" customWidth="1"/>
    <col min="4" max="4" width="10.7109375" customWidth="1"/>
    <col min="5" max="5" width="0" hidden="1" customWidth="1"/>
    <col min="6" max="6" width="13" style="9" customWidth="1"/>
    <col min="7" max="7" width="11.7109375" customWidth="1"/>
    <col min="8" max="8" width="14.42578125" customWidth="1"/>
    <col min="9" max="9" width="13.42578125" style="12" customWidth="1"/>
    <col min="10" max="10" width="31.5703125" customWidth="1"/>
    <col min="11" max="11" width="22.85546875" customWidth="1"/>
    <col min="12" max="12" width="20" customWidth="1"/>
    <col min="13" max="13" width="17" bestFit="1" customWidth="1"/>
    <col min="14" max="14" width="13.140625" bestFit="1" customWidth="1"/>
  </cols>
  <sheetData>
    <row r="1" spans="1:11" ht="75" x14ac:dyDescent="0.25">
      <c r="A1" s="25" t="s">
        <v>27</v>
      </c>
      <c r="B1" s="21" t="s">
        <v>28</v>
      </c>
      <c r="C1" s="21" t="s">
        <v>16</v>
      </c>
      <c r="D1" s="21" t="s">
        <v>45</v>
      </c>
      <c r="E1" s="21" t="s">
        <v>25</v>
      </c>
      <c r="F1" s="26" t="s">
        <v>17</v>
      </c>
      <c r="G1" s="21" t="s">
        <v>26</v>
      </c>
      <c r="H1" s="21" t="s">
        <v>18</v>
      </c>
      <c r="I1" s="27" t="s">
        <v>19</v>
      </c>
      <c r="J1" s="37" t="s">
        <v>46</v>
      </c>
      <c r="K1" s="21" t="s">
        <v>21</v>
      </c>
    </row>
    <row r="2" spans="1:11" x14ac:dyDescent="0.25">
      <c r="A2" s="38" t="s">
        <v>30</v>
      </c>
      <c r="B2" s="41" t="s">
        <v>31</v>
      </c>
      <c r="C2" s="18" t="s">
        <v>11</v>
      </c>
      <c r="D2" s="19">
        <v>272.15999999999997</v>
      </c>
      <c r="E2" s="7">
        <v>15</v>
      </c>
      <c r="F2" s="11" t="s">
        <v>24</v>
      </c>
      <c r="G2" s="4">
        <v>200</v>
      </c>
      <c r="H2" s="3">
        <v>260</v>
      </c>
      <c r="I2" s="13">
        <f t="shared" ref="I2:I17" si="0">TRUNC(D2/G2*H2,1)</f>
        <v>353.8</v>
      </c>
      <c r="J2" s="4">
        <v>17.52</v>
      </c>
      <c r="K2" s="5">
        <f t="shared" ref="K2:K17" si="1">TRUNC(I2*J2,2)</f>
        <v>6198.57</v>
      </c>
    </row>
    <row r="3" spans="1:11" x14ac:dyDescent="0.25">
      <c r="A3" s="39"/>
      <c r="B3" s="42"/>
      <c r="C3" s="18" t="s">
        <v>37</v>
      </c>
      <c r="D3" s="19">
        <v>791.35</v>
      </c>
      <c r="E3" s="7">
        <v>1</v>
      </c>
      <c r="F3" s="10" t="s">
        <v>22</v>
      </c>
      <c r="G3" s="4">
        <v>200</v>
      </c>
      <c r="H3" s="3">
        <v>12</v>
      </c>
      <c r="I3" s="13">
        <f t="shared" si="0"/>
        <v>47.4</v>
      </c>
      <c r="J3" s="4">
        <v>17.52</v>
      </c>
      <c r="K3" s="5">
        <f t="shared" si="1"/>
        <v>830.44</v>
      </c>
    </row>
    <row r="4" spans="1:11" x14ac:dyDescent="0.25">
      <c r="A4" s="39"/>
      <c r="B4" s="42"/>
      <c r="C4" s="18" t="s">
        <v>12</v>
      </c>
      <c r="D4" s="19">
        <v>6</v>
      </c>
      <c r="E4" s="7">
        <v>2</v>
      </c>
      <c r="F4" s="11" t="s">
        <v>22</v>
      </c>
      <c r="G4" s="4">
        <v>200</v>
      </c>
      <c r="H4" s="3">
        <v>12</v>
      </c>
      <c r="I4" s="13">
        <f t="shared" si="0"/>
        <v>0.3</v>
      </c>
      <c r="J4" s="4">
        <v>17.52</v>
      </c>
      <c r="K4" s="5">
        <f t="shared" si="1"/>
        <v>5.25</v>
      </c>
    </row>
    <row r="5" spans="1:11" x14ac:dyDescent="0.25">
      <c r="A5" s="39"/>
      <c r="B5" s="42"/>
      <c r="C5" s="18" t="s">
        <v>29</v>
      </c>
      <c r="D5" s="19">
        <v>13.96</v>
      </c>
      <c r="E5" s="7">
        <v>3</v>
      </c>
      <c r="F5" s="11" t="s">
        <v>24</v>
      </c>
      <c r="G5" s="4">
        <v>200</v>
      </c>
      <c r="H5" s="3">
        <v>260</v>
      </c>
      <c r="I5" s="13">
        <f t="shared" si="0"/>
        <v>18.100000000000001</v>
      </c>
      <c r="J5" s="4">
        <v>17.52</v>
      </c>
      <c r="K5" s="5">
        <f t="shared" si="1"/>
        <v>317.11</v>
      </c>
    </row>
    <row r="6" spans="1:11" x14ac:dyDescent="0.25">
      <c r="A6" s="39"/>
      <c r="B6" s="42"/>
      <c r="C6" s="32" t="s">
        <v>38</v>
      </c>
      <c r="D6" s="20">
        <v>3879.9999999999995</v>
      </c>
      <c r="E6" s="3">
        <v>1</v>
      </c>
      <c r="F6" s="33" t="s">
        <v>44</v>
      </c>
      <c r="G6" s="34">
        <v>300</v>
      </c>
      <c r="H6" s="3">
        <v>52</v>
      </c>
      <c r="I6" s="13">
        <f t="shared" si="0"/>
        <v>672.5</v>
      </c>
      <c r="J6" s="34">
        <v>17.52</v>
      </c>
      <c r="K6" s="5">
        <f t="shared" si="1"/>
        <v>11782.2</v>
      </c>
    </row>
    <row r="7" spans="1:11" x14ac:dyDescent="0.25">
      <c r="A7" s="39"/>
      <c r="B7" s="42"/>
      <c r="C7" s="32" t="s">
        <v>39</v>
      </c>
      <c r="D7" s="20">
        <v>225.57999999999998</v>
      </c>
      <c r="E7" s="3">
        <v>1</v>
      </c>
      <c r="F7" s="33" t="s">
        <v>44</v>
      </c>
      <c r="G7" s="34">
        <v>300</v>
      </c>
      <c r="H7" s="3">
        <v>52</v>
      </c>
      <c r="I7" s="13">
        <f t="shared" si="0"/>
        <v>39.1</v>
      </c>
      <c r="J7" s="34">
        <v>17.52</v>
      </c>
      <c r="K7" s="5">
        <f t="shared" si="1"/>
        <v>685.03</v>
      </c>
    </row>
    <row r="8" spans="1:11" x14ac:dyDescent="0.25">
      <c r="A8" s="39"/>
      <c r="B8" s="42"/>
      <c r="C8" s="18" t="s">
        <v>40</v>
      </c>
      <c r="D8" s="19">
        <v>24.22</v>
      </c>
      <c r="E8" s="7">
        <v>30</v>
      </c>
      <c r="F8" s="10" t="s">
        <v>24</v>
      </c>
      <c r="G8" s="4">
        <v>200</v>
      </c>
      <c r="H8" s="3">
        <v>260</v>
      </c>
      <c r="I8" s="13">
        <f t="shared" si="0"/>
        <v>31.4</v>
      </c>
      <c r="J8" s="4">
        <v>17.52</v>
      </c>
      <c r="K8" s="5">
        <f t="shared" si="1"/>
        <v>550.12</v>
      </c>
    </row>
    <row r="9" spans="1:11" x14ac:dyDescent="0.25">
      <c r="A9" s="39"/>
      <c r="B9" s="42"/>
      <c r="C9" s="18" t="s">
        <v>13</v>
      </c>
      <c r="D9" s="19">
        <v>497.09</v>
      </c>
      <c r="E9" s="7">
        <v>24</v>
      </c>
      <c r="F9" s="11" t="s">
        <v>23</v>
      </c>
      <c r="G9" s="4">
        <v>200</v>
      </c>
      <c r="H9" s="3">
        <v>2</v>
      </c>
      <c r="I9" s="13">
        <f t="shared" si="0"/>
        <v>4.9000000000000004</v>
      </c>
      <c r="J9" s="4">
        <v>17.52</v>
      </c>
      <c r="K9" s="5">
        <f t="shared" si="1"/>
        <v>85.84</v>
      </c>
    </row>
    <row r="10" spans="1:11" x14ac:dyDescent="0.25">
      <c r="A10" s="39"/>
      <c r="B10" s="42"/>
      <c r="C10" s="18" t="s">
        <v>41</v>
      </c>
      <c r="D10" s="19">
        <v>796.78</v>
      </c>
      <c r="E10" s="7">
        <v>200</v>
      </c>
      <c r="F10" s="11" t="s">
        <v>24</v>
      </c>
      <c r="G10" s="4">
        <v>200</v>
      </c>
      <c r="H10" s="3">
        <v>260</v>
      </c>
      <c r="I10" s="13">
        <f t="shared" si="0"/>
        <v>1035.8</v>
      </c>
      <c r="J10" s="4">
        <v>17.52</v>
      </c>
      <c r="K10" s="5">
        <f t="shared" si="1"/>
        <v>18147.21</v>
      </c>
    </row>
    <row r="11" spans="1:11" x14ac:dyDescent="0.25">
      <c r="A11" s="39"/>
      <c r="B11" s="42"/>
      <c r="C11" s="18" t="s">
        <v>14</v>
      </c>
      <c r="D11" s="19">
        <v>1027.58</v>
      </c>
      <c r="E11" s="7">
        <v>68</v>
      </c>
      <c r="F11" s="11" t="s">
        <v>24</v>
      </c>
      <c r="G11" s="4">
        <v>200</v>
      </c>
      <c r="H11" s="3">
        <v>260</v>
      </c>
      <c r="I11" s="13">
        <f t="shared" si="0"/>
        <v>1335.8</v>
      </c>
      <c r="J11" s="4">
        <v>17.52</v>
      </c>
      <c r="K11" s="5">
        <f t="shared" si="1"/>
        <v>23403.21</v>
      </c>
    </row>
    <row r="12" spans="1:11" x14ac:dyDescent="0.25">
      <c r="A12" s="39"/>
      <c r="B12" s="42"/>
      <c r="C12" s="18" t="s">
        <v>34</v>
      </c>
      <c r="D12" s="19">
        <v>7600</v>
      </c>
      <c r="E12" s="7"/>
      <c r="F12" s="10" t="s">
        <v>24</v>
      </c>
      <c r="G12" s="4">
        <v>200</v>
      </c>
      <c r="H12" s="3">
        <v>260</v>
      </c>
      <c r="I12" s="13">
        <f t="shared" si="0"/>
        <v>9880</v>
      </c>
      <c r="J12" s="4">
        <v>17.52</v>
      </c>
      <c r="K12" s="5">
        <f t="shared" si="1"/>
        <v>173097.60000000001</v>
      </c>
    </row>
    <row r="13" spans="1:11" x14ac:dyDescent="0.25">
      <c r="A13" s="39"/>
      <c r="B13" s="42"/>
      <c r="C13" s="18" t="s">
        <v>15</v>
      </c>
      <c r="D13" s="19">
        <v>208.29</v>
      </c>
      <c r="E13" s="7"/>
      <c r="F13" s="10" t="s">
        <v>24</v>
      </c>
      <c r="G13" s="4">
        <v>200</v>
      </c>
      <c r="H13" s="3">
        <v>260</v>
      </c>
      <c r="I13" s="13">
        <f t="shared" si="0"/>
        <v>270.7</v>
      </c>
      <c r="J13" s="4">
        <v>17.52</v>
      </c>
      <c r="K13" s="5">
        <f t="shared" si="1"/>
        <v>4742.66</v>
      </c>
    </row>
    <row r="14" spans="1:11" x14ac:dyDescent="0.25">
      <c r="A14" s="39"/>
      <c r="B14" s="42"/>
      <c r="C14" s="18" t="s">
        <v>32</v>
      </c>
      <c r="D14" s="19">
        <v>9</v>
      </c>
      <c r="E14" s="7">
        <v>200</v>
      </c>
      <c r="F14" s="11" t="s">
        <v>24</v>
      </c>
      <c r="G14" s="4">
        <v>200</v>
      </c>
      <c r="H14" s="3">
        <v>260</v>
      </c>
      <c r="I14" s="13">
        <f t="shared" si="0"/>
        <v>11.7</v>
      </c>
      <c r="J14" s="4">
        <v>17.52</v>
      </c>
      <c r="K14" s="5">
        <f t="shared" si="1"/>
        <v>204.98</v>
      </c>
    </row>
    <row r="15" spans="1:11" x14ac:dyDescent="0.25">
      <c r="A15" s="39"/>
      <c r="B15" s="42"/>
      <c r="C15" s="18" t="s">
        <v>33</v>
      </c>
      <c r="D15" s="19">
        <v>4002.8</v>
      </c>
      <c r="E15" s="7"/>
      <c r="F15" s="10" t="s">
        <v>36</v>
      </c>
      <c r="G15" s="4">
        <v>200</v>
      </c>
      <c r="H15" s="3">
        <v>52</v>
      </c>
      <c r="I15" s="13">
        <f t="shared" si="0"/>
        <v>1040.7</v>
      </c>
      <c r="J15" s="4">
        <v>17.52</v>
      </c>
      <c r="K15" s="5">
        <f t="shared" si="1"/>
        <v>18233.060000000001</v>
      </c>
    </row>
    <row r="16" spans="1:11" x14ac:dyDescent="0.25">
      <c r="A16" s="39"/>
      <c r="B16" s="42"/>
      <c r="C16" s="18" t="s">
        <v>35</v>
      </c>
      <c r="D16" s="19">
        <v>61.53</v>
      </c>
      <c r="E16" s="7"/>
      <c r="F16" s="10" t="s">
        <v>36</v>
      </c>
      <c r="G16" s="4">
        <v>200</v>
      </c>
      <c r="H16" s="3">
        <v>52</v>
      </c>
      <c r="I16" s="13">
        <f t="shared" si="0"/>
        <v>15.9</v>
      </c>
      <c r="J16" s="4">
        <v>17.52</v>
      </c>
      <c r="K16" s="5">
        <f t="shared" si="1"/>
        <v>278.56</v>
      </c>
    </row>
    <row r="17" spans="1:14" x14ac:dyDescent="0.25">
      <c r="A17" s="39"/>
      <c r="B17" s="42"/>
      <c r="C17" s="18" t="s">
        <v>20</v>
      </c>
      <c r="D17" s="20">
        <v>4854.085</v>
      </c>
      <c r="E17" s="4"/>
      <c r="F17" s="10" t="s">
        <v>23</v>
      </c>
      <c r="G17" s="4">
        <v>90</v>
      </c>
      <c r="H17" s="3">
        <v>2</v>
      </c>
      <c r="I17" s="13">
        <f t="shared" si="0"/>
        <v>107.8</v>
      </c>
      <c r="J17" s="4">
        <v>17.52</v>
      </c>
      <c r="K17" s="5">
        <f t="shared" si="1"/>
        <v>1888.65</v>
      </c>
      <c r="M17" s="30"/>
    </row>
    <row r="18" spans="1:14" x14ac:dyDescent="0.25">
      <c r="A18" s="40"/>
      <c r="B18" s="43"/>
      <c r="C18" s="6"/>
      <c r="D18" s="28"/>
      <c r="E18" s="8">
        <v>474</v>
      </c>
      <c r="F18" s="22"/>
      <c r="G18" s="23"/>
      <c r="H18" s="23"/>
      <c r="I18" s="29">
        <f>TRUNC(SUM(I2:I17),1)</f>
        <v>14865.9</v>
      </c>
      <c r="J18" s="23"/>
      <c r="K18" s="24">
        <f>SUM(K2:K17)</f>
        <v>260450.49000000002</v>
      </c>
      <c r="L18" s="2"/>
      <c r="M18" s="31"/>
    </row>
    <row r="20" spans="1:14" ht="37.5" customHeight="1" x14ac:dyDescent="0.25">
      <c r="F20" s="44" t="s">
        <v>0</v>
      </c>
      <c r="G20" s="44"/>
      <c r="H20" s="44"/>
      <c r="I20" s="44"/>
      <c r="J20" s="44"/>
    </row>
    <row r="21" spans="1:14" ht="38.25" x14ac:dyDescent="0.25">
      <c r="F21" s="14" t="s">
        <v>1</v>
      </c>
      <c r="G21" s="15" t="s">
        <v>2</v>
      </c>
      <c r="H21" s="46">
        <f>K18</f>
        <v>260450.49000000002</v>
      </c>
      <c r="I21" s="47"/>
      <c r="J21" s="48"/>
    </row>
    <row r="22" spans="1:14" ht="74.25" customHeight="1" x14ac:dyDescent="0.25">
      <c r="F22" s="14" t="s">
        <v>3</v>
      </c>
      <c r="G22" s="15" t="s">
        <v>2</v>
      </c>
      <c r="H22" s="46">
        <f>TRUNC(H21*0.09,2)</f>
        <v>23440.54</v>
      </c>
      <c r="I22" s="47"/>
      <c r="J22" s="48"/>
    </row>
    <row r="23" spans="1:14" ht="25.5" x14ac:dyDescent="0.25">
      <c r="F23" s="16" t="s">
        <v>4</v>
      </c>
      <c r="G23" s="17" t="s">
        <v>2</v>
      </c>
      <c r="H23" s="49">
        <f>TRUNC(H21+H22,2)</f>
        <v>283891.03000000003</v>
      </c>
      <c r="I23" s="50"/>
      <c r="J23" s="51"/>
    </row>
    <row r="24" spans="1:14" ht="38.25" x14ac:dyDescent="0.25">
      <c r="F24" s="14" t="s">
        <v>5</v>
      </c>
      <c r="G24" s="15" t="s">
        <v>2</v>
      </c>
      <c r="H24" s="46">
        <f>TRUNC(H23*0.1,2)</f>
        <v>28389.1</v>
      </c>
      <c r="I24" s="47"/>
      <c r="J24" s="48"/>
    </row>
    <row r="25" spans="1:14" ht="57.75" customHeight="1" x14ac:dyDescent="0.25">
      <c r="F25" s="14" t="s">
        <v>43</v>
      </c>
      <c r="G25" s="15" t="s">
        <v>2</v>
      </c>
      <c r="H25" s="46">
        <f>TRUNC(H23*0.06,2)</f>
        <v>17033.46</v>
      </c>
      <c r="I25" s="47"/>
      <c r="J25" s="48"/>
    </row>
    <row r="26" spans="1:14" ht="38.25" x14ac:dyDescent="0.25">
      <c r="F26" s="16" t="s">
        <v>6</v>
      </c>
      <c r="G26" s="15" t="s">
        <v>2</v>
      </c>
      <c r="H26" s="49">
        <f>TRUNC(SUM(H23:H25),2)</f>
        <v>329313.59000000003</v>
      </c>
      <c r="I26" s="50"/>
      <c r="J26" s="51"/>
      <c r="K26" s="2"/>
      <c r="L26" s="35"/>
      <c r="N26" s="2"/>
    </row>
    <row r="27" spans="1:14" x14ac:dyDescent="0.25">
      <c r="F27"/>
      <c r="G27" s="1"/>
    </row>
    <row r="28" spans="1:14" x14ac:dyDescent="0.25">
      <c r="F28" s="45" t="s">
        <v>42</v>
      </c>
      <c r="G28" s="45"/>
      <c r="H28" s="45"/>
      <c r="I28" s="45"/>
      <c r="J28" s="45"/>
    </row>
    <row r="29" spans="1:14" ht="38.25" x14ac:dyDescent="0.25">
      <c r="F29" s="14" t="s">
        <v>7</v>
      </c>
      <c r="G29" s="15" t="s">
        <v>2</v>
      </c>
      <c r="H29" s="49">
        <f>TRUNC(H26*4,2)</f>
        <v>1317254.3600000001</v>
      </c>
      <c r="I29" s="50"/>
      <c r="J29" s="51"/>
    </row>
    <row r="30" spans="1:14" ht="38.25" x14ac:dyDescent="0.25">
      <c r="F30" s="14" t="s">
        <v>8</v>
      </c>
      <c r="G30" s="15" t="s">
        <v>2</v>
      </c>
      <c r="H30" s="46">
        <v>40000</v>
      </c>
      <c r="I30" s="47"/>
      <c r="J30" s="48"/>
    </row>
    <row r="31" spans="1:14" ht="25.5" x14ac:dyDescent="0.25">
      <c r="F31" s="14" t="s">
        <v>9</v>
      </c>
      <c r="G31" s="15" t="s">
        <v>2</v>
      </c>
      <c r="H31" s="55">
        <v>0</v>
      </c>
      <c r="I31" s="56"/>
      <c r="J31" s="57"/>
    </row>
    <row r="32" spans="1:14" ht="63.75" x14ac:dyDescent="0.25">
      <c r="F32" s="14" t="s">
        <v>10</v>
      </c>
      <c r="G32" s="15" t="s">
        <v>2</v>
      </c>
      <c r="H32" s="52">
        <f>TRUNC(H29+H30+H31,2)</f>
        <v>1357254.36</v>
      </c>
      <c r="I32" s="53"/>
      <c r="J32" s="54"/>
    </row>
    <row r="34" spans="6:12" x14ac:dyDescent="0.25">
      <c r="I34" s="2"/>
      <c r="J34" s="12"/>
      <c r="L34" s="35"/>
    </row>
    <row r="35" spans="6:12" x14ac:dyDescent="0.25">
      <c r="J35" s="2"/>
    </row>
    <row r="41" spans="6:12" x14ac:dyDescent="0.25">
      <c r="F41" s="36"/>
    </row>
    <row r="42" spans="6:12" x14ac:dyDescent="0.25">
      <c r="F42" s="36"/>
    </row>
    <row r="43" spans="6:12" x14ac:dyDescent="0.25">
      <c r="F43" s="36"/>
    </row>
    <row r="45" spans="6:12" x14ac:dyDescent="0.25">
      <c r="F45" s="36"/>
    </row>
  </sheetData>
  <sheetProtection algorithmName="SHA-512" hashValue="oEdgvzwnypHutf/jnnqVOGnEeTMSiosWQO7eQ1FHcO15eQmoNh0MlXX31PygHz9yXzUPVCzUiguWyDW8QsslLw==" saltValue="gzK/dg3dZHav2k8sReIbXg==" spinCount="100000" sheet="1" objects="1" scenarios="1"/>
  <mergeCells count="14">
    <mergeCell ref="H32:J32"/>
    <mergeCell ref="H25:J25"/>
    <mergeCell ref="H26:J26"/>
    <mergeCell ref="H29:J29"/>
    <mergeCell ref="H30:J30"/>
    <mergeCell ref="H31:J31"/>
    <mergeCell ref="A2:A18"/>
    <mergeCell ref="B2:B18"/>
    <mergeCell ref="F20:J20"/>
    <mergeCell ref="F28:J28"/>
    <mergeCell ref="H21:J21"/>
    <mergeCell ref="H22:J22"/>
    <mergeCell ref="H23:J23"/>
    <mergeCell ref="H24:J24"/>
  </mergeCells>
  <pageMargins left="0.25" right="0.25" top="0.75" bottom="0.75" header="0.3" footer="0.3"/>
  <pageSetup paperSize="8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Pannunzio Franco</dc:creator>
  <cp:lastModifiedBy>Luciano Carmine</cp:lastModifiedBy>
  <cp:lastPrinted>2018-07-20T08:24:34Z</cp:lastPrinted>
  <dcterms:created xsi:type="dcterms:W3CDTF">2018-06-20T09:32:24Z</dcterms:created>
  <dcterms:modified xsi:type="dcterms:W3CDTF">2019-07-31T08:03:10Z</dcterms:modified>
</cp:coreProperties>
</file>